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sperdue/Desktop/"/>
    </mc:Choice>
  </mc:AlternateContent>
  <xr:revisionPtr revIDLastSave="0" documentId="13_ncr:1_{89AACE0D-9829-6A49-88E8-A1B5B3DA516C}" xr6:coauthVersionLast="45" xr6:coauthVersionMax="45" xr10:uidLastSave="{00000000-0000-0000-0000-000000000000}"/>
  <bookViews>
    <workbookView xWindow="1560" yWindow="5920" windowWidth="27580" windowHeight="16940" xr2:uid="{02B6C723-E089-6B4E-BC8E-A1ED2A282860}"/>
  </bookViews>
  <sheets>
    <sheet name="Speed in MPH" sheetId="1" r:id="rId1"/>
    <sheet name="Speed in Kno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3" l="1"/>
  <c r="F31" i="3"/>
  <c r="G31" i="3" s="1"/>
  <c r="E18" i="3"/>
  <c r="E17" i="3"/>
  <c r="E16" i="3"/>
  <c r="E24" i="3" s="1"/>
  <c r="E15" i="3"/>
  <c r="E23" i="3" s="1"/>
  <c r="E14" i="3"/>
  <c r="E22" i="3" s="1"/>
  <c r="D18" i="3"/>
  <c r="H18" i="3" s="1"/>
  <c r="D17" i="3"/>
  <c r="H25" i="3" s="1"/>
  <c r="D16" i="3"/>
  <c r="H24" i="3" s="1"/>
  <c r="D15" i="3"/>
  <c r="H15" i="3" s="1"/>
  <c r="D14" i="3"/>
  <c r="I31" i="3" l="1"/>
  <c r="J31" i="3" s="1"/>
  <c r="K31" i="3" s="1"/>
  <c r="F16" i="3"/>
  <c r="G16" i="3" s="1"/>
  <c r="H22" i="3"/>
  <c r="H26" i="3"/>
  <c r="H14" i="3"/>
  <c r="F22" i="3"/>
  <c r="G22" i="3" s="1"/>
  <c r="F17" i="3"/>
  <c r="G17" i="3" s="1"/>
  <c r="E25" i="3"/>
  <c r="F25" i="3" s="1"/>
  <c r="G25" i="3" s="1"/>
  <c r="E26" i="3"/>
  <c r="F18" i="3"/>
  <c r="G18" i="3" s="1"/>
  <c r="F24" i="3"/>
  <c r="G24" i="3" s="1"/>
  <c r="F23" i="3"/>
  <c r="G23" i="3" s="1"/>
  <c r="F14" i="3"/>
  <c r="G14" i="3" s="1"/>
  <c r="F15" i="3"/>
  <c r="G15" i="3" s="1"/>
  <c r="H16" i="3"/>
  <c r="I16" i="3" s="1"/>
  <c r="J16" i="3" s="1"/>
  <c r="K16" i="3" s="1"/>
  <c r="H23" i="3"/>
  <c r="H17" i="3"/>
  <c r="D18" i="1"/>
  <c r="H18" i="1" s="1"/>
  <c r="D17" i="1"/>
  <c r="H17" i="1" s="1"/>
  <c r="D16" i="1"/>
  <c r="H16" i="1" s="1"/>
  <c r="C18" i="1"/>
  <c r="E18" i="1" s="1"/>
  <c r="F18" i="1" s="1"/>
  <c r="G18" i="1" s="1"/>
  <c r="C17" i="1"/>
  <c r="E17" i="1" s="1"/>
  <c r="E25" i="1" s="1"/>
  <c r="C25" i="1" s="1"/>
  <c r="C16" i="1"/>
  <c r="E16" i="1" s="1"/>
  <c r="H14" i="1"/>
  <c r="E24" i="1" l="1"/>
  <c r="F24" i="1" s="1"/>
  <c r="G24" i="1" s="1"/>
  <c r="F16" i="1"/>
  <c r="I17" i="3"/>
  <c r="J17" i="3" s="1"/>
  <c r="K17" i="3" s="1"/>
  <c r="I14" i="3"/>
  <c r="J14" i="3" s="1"/>
  <c r="K14" i="3" s="1"/>
  <c r="F26" i="3"/>
  <c r="I23" i="3"/>
  <c r="J23" i="3" s="1"/>
  <c r="K23" i="3" s="1"/>
  <c r="I18" i="3"/>
  <c r="J18" i="3" s="1"/>
  <c r="K18" i="3" s="1"/>
  <c r="I15" i="3"/>
  <c r="J15" i="3" s="1"/>
  <c r="K15" i="3" s="1"/>
  <c r="I25" i="3"/>
  <c r="J25" i="3" s="1"/>
  <c r="K25" i="3" s="1"/>
  <c r="I22" i="3"/>
  <c r="J22" i="3" s="1"/>
  <c r="K22" i="3" s="1"/>
  <c r="I24" i="3"/>
  <c r="J24" i="3" s="1"/>
  <c r="K24" i="3" s="1"/>
  <c r="H25" i="1"/>
  <c r="H24" i="1"/>
  <c r="H26" i="1"/>
  <c r="E26" i="1"/>
  <c r="F26" i="1" s="1"/>
  <c r="F17" i="1"/>
  <c r="G17" i="1" s="1"/>
  <c r="G16" i="1"/>
  <c r="F25" i="1"/>
  <c r="I16" i="1"/>
  <c r="J16" i="1" s="1"/>
  <c r="K16" i="1" s="1"/>
  <c r="I18" i="1"/>
  <c r="J18" i="1" s="1"/>
  <c r="K18" i="1" s="1"/>
  <c r="H23" i="1"/>
  <c r="H22" i="1"/>
  <c r="I22" i="1" s="1"/>
  <c r="D15" i="1"/>
  <c r="H15" i="1" s="1"/>
  <c r="C15" i="1"/>
  <c r="E15" i="1" s="1"/>
  <c r="D14" i="1"/>
  <c r="C14" i="1"/>
  <c r="I24" i="1" l="1"/>
  <c r="J24" i="1" s="1"/>
  <c r="K24" i="1" s="1"/>
  <c r="C24" i="1"/>
  <c r="L15" i="3"/>
  <c r="L23" i="3"/>
  <c r="G26" i="3"/>
  <c r="I26" i="3"/>
  <c r="J26" i="3" s="1"/>
  <c r="K26" i="3" s="1"/>
  <c r="I26" i="1"/>
  <c r="J26" i="1" s="1"/>
  <c r="K26" i="1" s="1"/>
  <c r="C26" i="1"/>
  <c r="G26" i="1"/>
  <c r="I17" i="1"/>
  <c r="J17" i="1" s="1"/>
  <c r="K17" i="1" s="1"/>
  <c r="G25" i="1"/>
  <c r="I25" i="1"/>
  <c r="J25" i="1" s="1"/>
  <c r="K25" i="1" s="1"/>
  <c r="F15" i="1"/>
  <c r="E23" i="1"/>
  <c r="E14" i="1"/>
  <c r="C23" i="1" l="1"/>
  <c r="F23" i="1"/>
  <c r="I15" i="1"/>
  <c r="J15" i="1" s="1"/>
  <c r="K15" i="1" s="1"/>
  <c r="G15" i="1"/>
  <c r="E22" i="1"/>
  <c r="F14" i="1"/>
  <c r="G14" i="1" s="1"/>
  <c r="I14" i="1" l="1"/>
  <c r="J14" i="1" s="1"/>
  <c r="K14" i="1" s="1"/>
  <c r="F22" i="1"/>
  <c r="C22" i="1"/>
  <c r="L15" i="1"/>
  <c r="G23" i="1"/>
  <c r="I23" i="1"/>
  <c r="J23" i="1" s="1"/>
  <c r="K23" i="1" s="1"/>
  <c r="J22" i="1" l="1"/>
  <c r="K22" i="1" s="1"/>
  <c r="G22" i="1"/>
  <c r="L23" i="1" l="1"/>
</calcChain>
</file>

<file path=xl/sharedStrings.xml><?xml version="1.0" encoding="utf-8"?>
<sst xmlns="http://schemas.openxmlformats.org/spreadsheetml/2006/main" count="122" uniqueCount="47">
  <si>
    <t>Config</t>
  </si>
  <si>
    <t>1- Sink</t>
  </si>
  <si>
    <t>1- IAS</t>
  </si>
  <si>
    <t>2--IAS</t>
  </si>
  <si>
    <t>2-Sink</t>
  </si>
  <si>
    <t>3-IAS</t>
  </si>
  <si>
    <t>3-Sink</t>
  </si>
  <si>
    <t>4-IAS</t>
  </si>
  <si>
    <t>4-Sink</t>
  </si>
  <si>
    <t>MPH</t>
  </si>
  <si>
    <t>FPM</t>
  </si>
  <si>
    <t>Clean Avge</t>
  </si>
  <si>
    <t>Knots</t>
  </si>
  <si>
    <t>Min/1k'</t>
  </si>
  <si>
    <t>MpM</t>
  </si>
  <si>
    <t>Glide, Idle, Coarse Prop</t>
  </si>
  <si>
    <t>nmiles/1k'</t>
  </si>
  <si>
    <t>run</t>
  </si>
  <si>
    <t>Glide Ratio</t>
  </si>
  <si>
    <t>delta</t>
  </si>
  <si>
    <t>NM/M</t>
  </si>
  <si>
    <t>Dist/min</t>
  </si>
  <si>
    <t>6k' for 2 minutes, KIO at 4k', find the minimum sink rate and record every 30 seconds</t>
  </si>
  <si>
    <t>flaps</t>
  </si>
  <si>
    <t>Vendurance=Vmin-sink</t>
  </si>
  <si>
    <t>Vrange=Vbest-glide</t>
  </si>
  <si>
    <t>*Predicted</t>
  </si>
  <si>
    <t>This Spreadsheet is for airplanes that use IAS MPH</t>
  </si>
  <si>
    <t>Setup:</t>
  </si>
  <si>
    <t>Fill in data in Green cells!</t>
  </si>
  <si>
    <t>Vbg Check Sum</t>
  </si>
  <si>
    <t>Factory</t>
  </si>
  <si>
    <t>Vbg</t>
  </si>
  <si>
    <t>Vms- Knots</t>
  </si>
  <si>
    <t>Vms- MPH</t>
  </si>
  <si>
    <t>This Spreadsheet is for airplanes that use IAS Knots</t>
  </si>
  <si>
    <t>Vbg- Knots</t>
  </si>
  <si>
    <t>Factory GR</t>
  </si>
  <si>
    <t>A36</t>
  </si>
  <si>
    <t>Example</t>
  </si>
  <si>
    <t>Flaps 1 Avg</t>
  </si>
  <si>
    <t>Flaps 4 Avg</t>
  </si>
  <si>
    <t>Flaps 3 Avg</t>
  </si>
  <si>
    <t>Flaps 2 Avg</t>
  </si>
  <si>
    <t>Flight Test the derived Vbg speed and record the descent rates, insert them here.</t>
  </si>
  <si>
    <t>Actual</t>
  </si>
  <si>
    <t>Derived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</si>
</sst>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9" fontId="0" fillId="0" borderId="0" xfId="0" applyNumberFormat="1"/>
    <xf numFmtId="0" fontId="2" fillId="0" borderId="0" xfId="0" applyFont="1"/>
    <xf numFmtId="164" fontId="2" fillId="0" borderId="0" xfId="0" applyNumberFormat="1" applyFont="1"/>
    <xf numFmtId="10" fontId="2" fillId="0" borderId="0" xfId="0" applyNumberFormat="1" applyFont="1"/>
    <xf numFmtId="9" fontId="0" fillId="0" borderId="0" xfId="1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64" fontId="2" fillId="0" borderId="0" xfId="0" applyNumberFormat="1" applyFont="1" applyFill="1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3" borderId="0" xfId="0" applyFont="1" applyFill="1"/>
    <xf numFmtId="0" fontId="0" fillId="3" borderId="0" xfId="0" applyFill="1"/>
    <xf numFmtId="0" fontId="3" fillId="0" borderId="0" xfId="0" applyFont="1"/>
    <xf numFmtId="0" fontId="4" fillId="0" borderId="0" xfId="0" applyFont="1"/>
    <xf numFmtId="0" fontId="0" fillId="2" borderId="0" xfId="0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77223-9035-264B-AAA3-37636D979C9C}">
  <dimension ref="A1:Q37"/>
  <sheetViews>
    <sheetView tabSelected="1" zoomScale="130" zoomScaleNormal="130" workbookViewId="0">
      <selection activeCell="D8" sqref="D8"/>
    </sheetView>
  </sheetViews>
  <sheetFormatPr baseColWidth="10" defaultRowHeight="14" x14ac:dyDescent="0.2"/>
  <sheetData>
    <row r="1" spans="1:14" x14ac:dyDescent="0.2">
      <c r="A1" s="6" t="s">
        <v>27</v>
      </c>
      <c r="F1" s="25" t="s">
        <v>29</v>
      </c>
      <c r="G1" s="26"/>
    </row>
    <row r="2" spans="1:14" x14ac:dyDescent="0.2">
      <c r="A2" s="6" t="s">
        <v>28</v>
      </c>
      <c r="B2" t="s">
        <v>15</v>
      </c>
      <c r="D2" t="s">
        <v>22</v>
      </c>
    </row>
    <row r="4" spans="1:14" x14ac:dyDescent="0.2">
      <c r="B4" t="s">
        <v>0</v>
      </c>
      <c r="C4" s="12" t="s">
        <v>2</v>
      </c>
      <c r="D4" s="13" t="s">
        <v>1</v>
      </c>
      <c r="E4" s="12" t="s">
        <v>3</v>
      </c>
      <c r="F4" s="13" t="s">
        <v>4</v>
      </c>
      <c r="G4" s="12" t="s">
        <v>5</v>
      </c>
      <c r="H4" s="13" t="s">
        <v>6</v>
      </c>
      <c r="I4" s="12" t="s">
        <v>7</v>
      </c>
      <c r="J4" s="13" t="s">
        <v>8</v>
      </c>
    </row>
    <row r="5" spans="1:14" x14ac:dyDescent="0.2">
      <c r="B5" t="s">
        <v>23</v>
      </c>
      <c r="C5" s="10" t="s">
        <v>9</v>
      </c>
      <c r="D5" s="11" t="s">
        <v>10</v>
      </c>
      <c r="E5" s="10" t="s">
        <v>9</v>
      </c>
      <c r="F5" s="11" t="s">
        <v>10</v>
      </c>
      <c r="G5" s="10" t="s">
        <v>9</v>
      </c>
      <c r="H5" s="11" t="s">
        <v>10</v>
      </c>
      <c r="I5" s="10" t="s">
        <v>9</v>
      </c>
      <c r="J5" s="11" t="s">
        <v>10</v>
      </c>
    </row>
    <row r="6" spans="1:14" x14ac:dyDescent="0.2">
      <c r="B6">
        <v>0</v>
      </c>
      <c r="C6" s="15">
        <v>54</v>
      </c>
      <c r="D6" s="16">
        <v>500</v>
      </c>
      <c r="E6" s="15">
        <v>54</v>
      </c>
      <c r="F6" s="16">
        <v>530</v>
      </c>
      <c r="G6" s="15">
        <v>53</v>
      </c>
      <c r="H6" s="16">
        <v>470</v>
      </c>
      <c r="I6" s="15">
        <v>52</v>
      </c>
      <c r="J6" s="16">
        <v>520</v>
      </c>
    </row>
    <row r="7" spans="1:14" x14ac:dyDescent="0.2">
      <c r="B7">
        <v>10</v>
      </c>
      <c r="C7" s="15">
        <v>45</v>
      </c>
      <c r="D7" s="17">
        <v>310</v>
      </c>
      <c r="E7" s="17">
        <v>44</v>
      </c>
      <c r="F7" s="17">
        <v>290</v>
      </c>
      <c r="G7" s="15">
        <v>44</v>
      </c>
      <c r="H7" s="17">
        <v>290</v>
      </c>
      <c r="I7" s="29">
        <v>40</v>
      </c>
      <c r="J7" s="17">
        <v>270</v>
      </c>
    </row>
    <row r="8" spans="1:14" x14ac:dyDescent="0.2">
      <c r="B8">
        <v>20</v>
      </c>
      <c r="C8" s="17"/>
      <c r="D8" s="17"/>
      <c r="E8" s="17"/>
      <c r="F8" s="17"/>
      <c r="G8" s="15"/>
      <c r="H8" s="17"/>
      <c r="I8" s="17"/>
      <c r="J8" s="17"/>
    </row>
    <row r="9" spans="1:14" x14ac:dyDescent="0.2">
      <c r="B9">
        <v>30</v>
      </c>
      <c r="C9" s="17"/>
      <c r="D9" s="17"/>
      <c r="E9" s="17"/>
      <c r="F9" s="17"/>
      <c r="G9" s="15"/>
      <c r="H9" s="17"/>
      <c r="I9" s="17"/>
      <c r="J9" s="17"/>
    </row>
    <row r="10" spans="1:14" x14ac:dyDescent="0.2">
      <c r="B10">
        <v>40</v>
      </c>
      <c r="C10" s="19"/>
      <c r="D10" s="19"/>
      <c r="E10" s="19"/>
      <c r="F10" s="19"/>
      <c r="G10" s="18"/>
      <c r="H10" s="19"/>
      <c r="I10" s="19"/>
      <c r="J10" s="19"/>
    </row>
    <row r="12" spans="1:14" x14ac:dyDescent="0.2">
      <c r="B12" s="6" t="s">
        <v>24</v>
      </c>
    </row>
    <row r="13" spans="1:14" x14ac:dyDescent="0.2">
      <c r="C13" s="6" t="s">
        <v>34</v>
      </c>
      <c r="D13" t="s">
        <v>10</v>
      </c>
      <c r="E13" s="6" t="s">
        <v>33</v>
      </c>
      <c r="F13" t="s">
        <v>20</v>
      </c>
      <c r="G13" t="s">
        <v>21</v>
      </c>
      <c r="H13" t="s">
        <v>13</v>
      </c>
      <c r="I13" t="s">
        <v>16</v>
      </c>
      <c r="J13" t="s">
        <v>17</v>
      </c>
      <c r="K13" s="6" t="s">
        <v>18</v>
      </c>
      <c r="L13" s="6" t="s">
        <v>19</v>
      </c>
      <c r="M13" s="6"/>
    </row>
    <row r="14" spans="1:14" x14ac:dyDescent="0.2">
      <c r="B14" t="s">
        <v>11</v>
      </c>
      <c r="C14" s="23">
        <f t="shared" ref="C14:D18" si="0">(C6+E6+G6+I6)/4</f>
        <v>53.25</v>
      </c>
      <c r="D14" s="24">
        <f t="shared" si="0"/>
        <v>505</v>
      </c>
      <c r="E14" s="14">
        <f>C14/1.15</f>
        <v>46.304347826086961</v>
      </c>
      <c r="F14" s="2">
        <f>E14/60</f>
        <v>0.77173913043478271</v>
      </c>
      <c r="G14" s="2">
        <f>F14*6076.18</f>
        <v>4689.2258695652181</v>
      </c>
      <c r="H14" s="1">
        <f>1000/D14</f>
        <v>1.9801980198019802</v>
      </c>
      <c r="I14" s="2">
        <f>H14*F14</f>
        <v>1.5281962978906589</v>
      </c>
      <c r="J14" s="2">
        <f>I14*6076.18</f>
        <v>9285.5957813172645</v>
      </c>
      <c r="K14" s="7">
        <f>J14/1000</f>
        <v>9.285595781317264</v>
      </c>
      <c r="L14" s="7"/>
      <c r="M14" s="6"/>
      <c r="N14" s="6"/>
    </row>
    <row r="15" spans="1:14" x14ac:dyDescent="0.2">
      <c r="B15" t="s">
        <v>40</v>
      </c>
      <c r="C15" s="23">
        <f t="shared" si="0"/>
        <v>43.25</v>
      </c>
      <c r="D15" s="24">
        <f t="shared" si="0"/>
        <v>290</v>
      </c>
      <c r="E15" s="14">
        <f>C15/1.15</f>
        <v>37.608695652173914</v>
      </c>
      <c r="F15" s="2">
        <f>E15/60</f>
        <v>0.62681159420289856</v>
      </c>
      <c r="G15" s="2">
        <f>F15*6076.18</f>
        <v>3808.6200724637683</v>
      </c>
      <c r="H15" s="1">
        <f>1000/D15</f>
        <v>3.4482758620689653</v>
      </c>
      <c r="I15" s="2">
        <f>H15*F15</f>
        <v>2.1614192903548224</v>
      </c>
      <c r="J15" s="2">
        <f>I15*6076.18</f>
        <v>13133.172663668165</v>
      </c>
      <c r="K15" s="7">
        <f>J15/1000</f>
        <v>13.133172663668166</v>
      </c>
      <c r="L15" s="8">
        <f>(K15-K14)/K14</f>
        <v>0.41435972154767658</v>
      </c>
      <c r="M15" s="6"/>
      <c r="N15" s="6"/>
    </row>
    <row r="16" spans="1:14" x14ac:dyDescent="0.2">
      <c r="B16" t="s">
        <v>43</v>
      </c>
      <c r="C16" s="23">
        <f t="shared" si="0"/>
        <v>0</v>
      </c>
      <c r="D16" s="24">
        <f t="shared" si="0"/>
        <v>0</v>
      </c>
      <c r="E16" s="14">
        <f t="shared" ref="E16:E18" si="1">C16/1.15</f>
        <v>0</v>
      </c>
      <c r="F16" s="2">
        <f>E16/60</f>
        <v>0</v>
      </c>
      <c r="G16" s="2">
        <f>F16*6076.18</f>
        <v>0</v>
      </c>
      <c r="H16" s="1" t="e">
        <f>1000/D16</f>
        <v>#DIV/0!</v>
      </c>
      <c r="I16" s="2" t="e">
        <f>H16*F16</f>
        <v>#DIV/0!</v>
      </c>
      <c r="J16" s="2" t="e">
        <f>I16*6076.18</f>
        <v>#DIV/0!</v>
      </c>
      <c r="K16" s="7" t="e">
        <f>J16/1000</f>
        <v>#DIV/0!</v>
      </c>
      <c r="L16" s="6"/>
      <c r="M16" s="6"/>
      <c r="N16" s="6"/>
    </row>
    <row r="17" spans="2:17" x14ac:dyDescent="0.2">
      <c r="B17" t="s">
        <v>42</v>
      </c>
      <c r="C17" s="23">
        <f t="shared" si="0"/>
        <v>0</v>
      </c>
      <c r="D17" s="24">
        <f t="shared" si="0"/>
        <v>0</v>
      </c>
      <c r="E17" s="14">
        <f t="shared" si="1"/>
        <v>0</v>
      </c>
      <c r="F17" s="2">
        <f>E17/60</f>
        <v>0</v>
      </c>
      <c r="G17" s="2">
        <f>F17*6076.18</f>
        <v>0</v>
      </c>
      <c r="H17" s="1" t="e">
        <f>1000/D17</f>
        <v>#DIV/0!</v>
      </c>
      <c r="I17" s="2" t="e">
        <f>H17*F17</f>
        <v>#DIV/0!</v>
      </c>
      <c r="J17" s="2" t="e">
        <f>I17*6076.18</f>
        <v>#DIV/0!</v>
      </c>
      <c r="K17" s="7" t="e">
        <f>J17/1000</f>
        <v>#DIV/0!</v>
      </c>
      <c r="L17" s="6"/>
      <c r="M17" s="6"/>
      <c r="N17" s="6"/>
    </row>
    <row r="18" spans="2:17" x14ac:dyDescent="0.2">
      <c r="B18" t="s">
        <v>41</v>
      </c>
      <c r="C18" s="23">
        <f t="shared" si="0"/>
        <v>0</v>
      </c>
      <c r="D18" s="24">
        <f t="shared" si="0"/>
        <v>0</v>
      </c>
      <c r="E18" s="14">
        <f t="shared" si="1"/>
        <v>0</v>
      </c>
      <c r="F18" s="2">
        <f>E18/60</f>
        <v>0</v>
      </c>
      <c r="G18" s="2">
        <f>F18*6076.18</f>
        <v>0</v>
      </c>
      <c r="H18" s="1" t="e">
        <f>1000/D18</f>
        <v>#DIV/0!</v>
      </c>
      <c r="I18" s="2" t="e">
        <f>H18*F18</f>
        <v>#DIV/0!</v>
      </c>
      <c r="J18" s="2" t="e">
        <f>I18*6076.18</f>
        <v>#DIV/0!</v>
      </c>
      <c r="K18" s="7" t="e">
        <f>J18/1000</f>
        <v>#DIV/0!</v>
      </c>
    </row>
    <row r="20" spans="2:17" x14ac:dyDescent="0.2">
      <c r="B20" s="6" t="s">
        <v>25</v>
      </c>
      <c r="D20" s="6" t="s">
        <v>26</v>
      </c>
    </row>
    <row r="21" spans="2:17" x14ac:dyDescent="0.2">
      <c r="C21" s="6" t="s">
        <v>32</v>
      </c>
      <c r="D21" s="6" t="s">
        <v>10</v>
      </c>
      <c r="E21" s="6" t="s">
        <v>12</v>
      </c>
      <c r="F21" t="s">
        <v>14</v>
      </c>
      <c r="G21" t="s">
        <v>21</v>
      </c>
      <c r="H21" t="s">
        <v>13</v>
      </c>
      <c r="I21" t="s">
        <v>16</v>
      </c>
      <c r="J21" t="s">
        <v>17</v>
      </c>
      <c r="K21" s="6" t="s">
        <v>18</v>
      </c>
      <c r="L21" s="6"/>
      <c r="M21" s="6"/>
      <c r="N21" s="6"/>
    </row>
    <row r="22" spans="2:17" x14ac:dyDescent="0.2">
      <c r="B22">
        <v>0</v>
      </c>
      <c r="C22" s="7">
        <f>E22*1.15</f>
        <v>70.076999999999998</v>
      </c>
      <c r="D22" s="20">
        <v>590</v>
      </c>
      <c r="E22" s="2">
        <f>1.316*E14</f>
        <v>60.936521739130441</v>
      </c>
      <c r="F22" s="2">
        <f>E22/60</f>
        <v>1.0156086956521739</v>
      </c>
      <c r="G22" s="2">
        <f>F22*6076.18</f>
        <v>6171.0212443478267</v>
      </c>
      <c r="H22" s="1">
        <f>1000/D22</f>
        <v>1.6949152542372881</v>
      </c>
      <c r="I22" s="2">
        <f>H22*F22</f>
        <v>1.721370670596905</v>
      </c>
      <c r="J22" s="2">
        <f>I22*6076.18</f>
        <v>10459.358041267502</v>
      </c>
      <c r="K22" s="7">
        <f>J22/1000</f>
        <v>10.459358041267501</v>
      </c>
      <c r="L22" s="7"/>
      <c r="M22" s="6"/>
      <c r="N22" s="8"/>
    </row>
    <row r="23" spans="2:17" x14ac:dyDescent="0.2">
      <c r="B23" t="s">
        <v>40</v>
      </c>
      <c r="C23" s="7">
        <f>E23*1.15</f>
        <v>56.917000000000002</v>
      </c>
      <c r="D23" s="21">
        <v>339</v>
      </c>
      <c r="E23" s="2">
        <f>1.316*E15</f>
        <v>49.493043478260873</v>
      </c>
      <c r="F23" s="2">
        <f>E23/60</f>
        <v>0.82488405797101449</v>
      </c>
      <c r="G23" s="2">
        <f>F23*6076.18</f>
        <v>5012.1440153623189</v>
      </c>
      <c r="H23" s="1">
        <f>1000/D23</f>
        <v>2.9498525073746311</v>
      </c>
      <c r="I23" s="2">
        <f>H23*F23</f>
        <v>2.4332863066991575</v>
      </c>
      <c r="J23" s="2">
        <f>I23*6076.18</f>
        <v>14785.085591039287</v>
      </c>
      <c r="K23" s="7">
        <f>J23/1000</f>
        <v>14.785085591039287</v>
      </c>
      <c r="L23" s="8">
        <f>(K23-K22)/K22</f>
        <v>0.41357486116304509</v>
      </c>
      <c r="M23" s="6"/>
      <c r="N23" s="8"/>
    </row>
    <row r="24" spans="2:17" x14ac:dyDescent="0.2">
      <c r="B24" t="s">
        <v>43</v>
      </c>
      <c r="C24" s="7">
        <f t="shared" ref="C24:C26" si="2">E24*1.15</f>
        <v>0</v>
      </c>
      <c r="D24" s="21"/>
      <c r="E24" s="2">
        <f t="shared" ref="E24:E26" si="3">1.316*E16</f>
        <v>0</v>
      </c>
      <c r="F24" s="2">
        <f t="shared" ref="F24:F26" si="4">E24/60</f>
        <v>0</v>
      </c>
      <c r="G24" s="2">
        <f t="shared" ref="G24:G26" si="5">F24*6076.18</f>
        <v>0</v>
      </c>
      <c r="H24" s="1" t="e">
        <f t="shared" ref="H24:H26" si="6">1000/D24</f>
        <v>#DIV/0!</v>
      </c>
      <c r="I24" s="2" t="e">
        <f t="shared" ref="I24:I26" si="7">H24*F24</f>
        <v>#DIV/0!</v>
      </c>
      <c r="J24" s="2" t="e">
        <f t="shared" ref="J24:J26" si="8">I24*6076.18</f>
        <v>#DIV/0!</v>
      </c>
      <c r="K24" s="7" t="e">
        <f t="shared" ref="K24:K26" si="9">J24/1000</f>
        <v>#DIV/0!</v>
      </c>
    </row>
    <row r="25" spans="2:17" x14ac:dyDescent="0.2">
      <c r="B25" t="s">
        <v>42</v>
      </c>
      <c r="C25" s="7">
        <f t="shared" si="2"/>
        <v>0</v>
      </c>
      <c r="D25" s="21"/>
      <c r="E25" s="2">
        <f t="shared" si="3"/>
        <v>0</v>
      </c>
      <c r="F25" s="2">
        <f t="shared" si="4"/>
        <v>0</v>
      </c>
      <c r="G25" s="2">
        <f t="shared" si="5"/>
        <v>0</v>
      </c>
      <c r="H25" s="1" t="e">
        <f t="shared" si="6"/>
        <v>#DIV/0!</v>
      </c>
      <c r="I25" s="2" t="e">
        <f t="shared" si="7"/>
        <v>#DIV/0!</v>
      </c>
      <c r="J25" s="2" t="e">
        <f t="shared" si="8"/>
        <v>#DIV/0!</v>
      </c>
      <c r="K25" s="7" t="e">
        <f t="shared" si="9"/>
        <v>#DIV/0!</v>
      </c>
    </row>
    <row r="26" spans="2:17" x14ac:dyDescent="0.2">
      <c r="B26" t="s">
        <v>41</v>
      </c>
      <c r="C26" s="7">
        <f t="shared" si="2"/>
        <v>0</v>
      </c>
      <c r="D26" s="22"/>
      <c r="E26" s="2">
        <f t="shared" si="3"/>
        <v>0</v>
      </c>
      <c r="F26" s="2">
        <f t="shared" si="4"/>
        <v>0</v>
      </c>
      <c r="G26" s="2">
        <f t="shared" si="5"/>
        <v>0</v>
      </c>
      <c r="H26" s="1" t="e">
        <f t="shared" si="6"/>
        <v>#DIV/0!</v>
      </c>
      <c r="I26" s="2" t="e">
        <f t="shared" si="7"/>
        <v>#DIV/0!</v>
      </c>
      <c r="J26" s="2" t="e">
        <f t="shared" si="8"/>
        <v>#DIV/0!</v>
      </c>
      <c r="K26" s="7" t="e">
        <f t="shared" si="9"/>
        <v>#DIV/0!</v>
      </c>
      <c r="P26" s="4"/>
      <c r="Q26" s="5"/>
    </row>
    <row r="27" spans="2:17" x14ac:dyDescent="0.2">
      <c r="P27" s="4"/>
      <c r="Q27" s="5"/>
    </row>
    <row r="28" spans="2:17" x14ac:dyDescent="0.2">
      <c r="D28" s="6" t="s">
        <v>44</v>
      </c>
    </row>
    <row r="33" spans="3:17" x14ac:dyDescent="0.2">
      <c r="C33" s="2"/>
      <c r="H33" s="2"/>
      <c r="I33" s="2"/>
      <c r="J33" s="1"/>
      <c r="K33" s="2"/>
      <c r="L33" s="2"/>
      <c r="M33" s="2"/>
      <c r="N33" s="9"/>
    </row>
    <row r="34" spans="3:17" x14ac:dyDescent="0.2">
      <c r="H34" s="2"/>
      <c r="I34" s="2"/>
    </row>
    <row r="36" spans="3:17" x14ac:dyDescent="0.2">
      <c r="H36" s="1"/>
    </row>
    <row r="37" spans="3:17" x14ac:dyDescent="0.2">
      <c r="H37" s="1"/>
      <c r="Q37" s="3"/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6C2D6-7BF6-6442-A04C-177777371947}">
  <dimension ref="A1:Q37"/>
  <sheetViews>
    <sheetView zoomScale="130" zoomScaleNormal="130" workbookViewId="0">
      <selection activeCell="D9" sqref="D9"/>
    </sheetView>
  </sheetViews>
  <sheetFormatPr baseColWidth="10" defaultRowHeight="14" x14ac:dyDescent="0.2"/>
  <sheetData>
    <row r="1" spans="1:14" x14ac:dyDescent="0.2">
      <c r="A1" s="6" t="s">
        <v>35</v>
      </c>
      <c r="F1" s="25" t="s">
        <v>29</v>
      </c>
      <c r="G1" s="26"/>
    </row>
    <row r="2" spans="1:14" x14ac:dyDescent="0.2">
      <c r="A2" s="6" t="s">
        <v>28</v>
      </c>
      <c r="B2" t="s">
        <v>15</v>
      </c>
      <c r="D2" t="s">
        <v>22</v>
      </c>
    </row>
    <row r="4" spans="1:14" x14ac:dyDescent="0.2">
      <c r="B4" t="s">
        <v>0</v>
      </c>
      <c r="C4" s="12" t="s">
        <v>2</v>
      </c>
      <c r="D4" s="13" t="s">
        <v>1</v>
      </c>
      <c r="E4" s="12" t="s">
        <v>3</v>
      </c>
      <c r="F4" s="13" t="s">
        <v>4</v>
      </c>
      <c r="G4" s="12" t="s">
        <v>5</v>
      </c>
      <c r="H4" s="13" t="s">
        <v>6</v>
      </c>
      <c r="I4" s="12" t="s">
        <v>7</v>
      </c>
      <c r="J4" s="13" t="s">
        <v>8</v>
      </c>
    </row>
    <row r="5" spans="1:14" x14ac:dyDescent="0.2">
      <c r="B5" t="s">
        <v>23</v>
      </c>
      <c r="C5" s="10" t="s">
        <v>12</v>
      </c>
      <c r="D5" s="11" t="s">
        <v>10</v>
      </c>
      <c r="E5" s="10" t="s">
        <v>12</v>
      </c>
      <c r="F5" s="11" t="s">
        <v>10</v>
      </c>
      <c r="G5" s="10" t="s">
        <v>12</v>
      </c>
      <c r="H5" s="11" t="s">
        <v>10</v>
      </c>
      <c r="I5" s="10" t="s">
        <v>12</v>
      </c>
      <c r="J5" s="11" t="s">
        <v>10</v>
      </c>
    </row>
    <row r="6" spans="1:14" x14ac:dyDescent="0.2">
      <c r="B6">
        <v>0</v>
      </c>
      <c r="C6" s="15">
        <v>72</v>
      </c>
      <c r="D6" s="16">
        <v>690</v>
      </c>
      <c r="E6" s="15">
        <v>73</v>
      </c>
      <c r="F6" s="16">
        <v>680</v>
      </c>
      <c r="G6" s="15">
        <v>72</v>
      </c>
      <c r="H6" s="16">
        <v>700</v>
      </c>
      <c r="I6" s="15">
        <v>72</v>
      </c>
      <c r="J6" s="16">
        <v>680</v>
      </c>
    </row>
    <row r="7" spans="1:14" x14ac:dyDescent="0.2">
      <c r="B7">
        <v>10</v>
      </c>
      <c r="C7" s="15"/>
      <c r="D7" s="17"/>
      <c r="E7" s="29"/>
      <c r="F7" s="17"/>
      <c r="G7" s="15"/>
      <c r="H7" s="17"/>
      <c r="I7" s="15"/>
      <c r="J7" s="17"/>
    </row>
    <row r="8" spans="1:14" x14ac:dyDescent="0.2">
      <c r="B8">
        <v>20</v>
      </c>
      <c r="C8" s="15"/>
      <c r="D8" s="17"/>
      <c r="E8" s="29"/>
      <c r="F8" s="17"/>
      <c r="G8" s="29"/>
      <c r="H8" s="17"/>
      <c r="I8" s="29"/>
      <c r="J8" s="17"/>
    </row>
    <row r="9" spans="1:14" x14ac:dyDescent="0.2">
      <c r="B9">
        <v>30</v>
      </c>
      <c r="C9" s="15"/>
      <c r="D9" s="17"/>
      <c r="E9" s="29"/>
      <c r="F9" s="17"/>
      <c r="G9" s="29"/>
      <c r="H9" s="17"/>
      <c r="I9" s="29"/>
      <c r="J9" s="17"/>
    </row>
    <row r="10" spans="1:14" x14ac:dyDescent="0.2">
      <c r="B10">
        <v>40</v>
      </c>
      <c r="C10" s="18"/>
      <c r="D10" s="19"/>
      <c r="E10" s="18"/>
      <c r="F10" s="19"/>
      <c r="G10" s="18"/>
      <c r="H10" s="19"/>
      <c r="I10" s="18"/>
      <c r="J10" s="19"/>
    </row>
    <row r="12" spans="1:14" x14ac:dyDescent="0.2">
      <c r="B12" s="6" t="s">
        <v>24</v>
      </c>
    </row>
    <row r="13" spans="1:14" x14ac:dyDescent="0.2">
      <c r="D13" t="s">
        <v>10</v>
      </c>
      <c r="E13" s="6" t="s">
        <v>33</v>
      </c>
      <c r="F13" t="s">
        <v>20</v>
      </c>
      <c r="G13" t="s">
        <v>21</v>
      </c>
      <c r="H13" t="s">
        <v>13</v>
      </c>
      <c r="I13" t="s">
        <v>16</v>
      </c>
      <c r="J13" t="s">
        <v>17</v>
      </c>
      <c r="K13" s="6" t="s">
        <v>18</v>
      </c>
      <c r="L13" s="6" t="s">
        <v>19</v>
      </c>
      <c r="M13" s="6"/>
    </row>
    <row r="14" spans="1:14" x14ac:dyDescent="0.2">
      <c r="B14" t="s">
        <v>11</v>
      </c>
      <c r="C14" s="23"/>
      <c r="D14" s="24">
        <f t="shared" ref="C14:D18" si="0">(D6+F6+H6+J6)/4</f>
        <v>687.5</v>
      </c>
      <c r="E14" s="14">
        <f>(C6+E6+G6+I6)/4</f>
        <v>72.25</v>
      </c>
      <c r="F14" s="2">
        <f>E14/60</f>
        <v>1.2041666666666666</v>
      </c>
      <c r="G14" s="2">
        <f>F14*6076.18</f>
        <v>7316.7334166666669</v>
      </c>
      <c r="H14" s="1">
        <f>1000/D14</f>
        <v>1.4545454545454546</v>
      </c>
      <c r="I14" s="2">
        <f>H14*F14</f>
        <v>1.7515151515151515</v>
      </c>
      <c r="J14" s="2">
        <f>I14*6076.18</f>
        <v>10642.521333333334</v>
      </c>
      <c r="K14" s="7">
        <f>J14/1000</f>
        <v>10.642521333333335</v>
      </c>
      <c r="L14" s="7"/>
      <c r="M14" s="6"/>
      <c r="N14" s="6"/>
    </row>
    <row r="15" spans="1:14" x14ac:dyDescent="0.2">
      <c r="B15" t="s">
        <v>40</v>
      </c>
      <c r="C15" s="23"/>
      <c r="D15" s="24">
        <f t="shared" si="0"/>
        <v>0</v>
      </c>
      <c r="E15" s="14">
        <f t="shared" ref="E15:E18" si="1">(C7+E7+G7+I7)/4</f>
        <v>0</v>
      </c>
      <c r="F15" s="2">
        <f>E15/60</f>
        <v>0</v>
      </c>
      <c r="G15" s="2">
        <f>F15*6076.18</f>
        <v>0</v>
      </c>
      <c r="H15" s="1" t="e">
        <f>1000/D15</f>
        <v>#DIV/0!</v>
      </c>
      <c r="I15" s="2" t="e">
        <f>H15*F15</f>
        <v>#DIV/0!</v>
      </c>
      <c r="J15" s="2" t="e">
        <f>I15*6076.18</f>
        <v>#DIV/0!</v>
      </c>
      <c r="K15" s="7" t="e">
        <f>J15/1000</f>
        <v>#DIV/0!</v>
      </c>
      <c r="L15" s="8" t="e">
        <f>(K15-K14)/K14</f>
        <v>#DIV/0!</v>
      </c>
      <c r="M15" s="6"/>
      <c r="N15" s="6"/>
    </row>
    <row r="16" spans="1:14" x14ac:dyDescent="0.2">
      <c r="B16" t="s">
        <v>43</v>
      </c>
      <c r="C16" s="23"/>
      <c r="D16" s="24">
        <f t="shared" si="0"/>
        <v>0</v>
      </c>
      <c r="E16" s="14">
        <f t="shared" si="1"/>
        <v>0</v>
      </c>
      <c r="F16" s="2">
        <f>E16/60</f>
        <v>0</v>
      </c>
      <c r="G16" s="2">
        <f>F16*6076.18</f>
        <v>0</v>
      </c>
      <c r="H16" s="1" t="e">
        <f>1000/D16</f>
        <v>#DIV/0!</v>
      </c>
      <c r="I16" s="2" t="e">
        <f>H16*F16</f>
        <v>#DIV/0!</v>
      </c>
      <c r="J16" s="2" t="e">
        <f>I16*6076.18</f>
        <v>#DIV/0!</v>
      </c>
      <c r="K16" s="7" t="e">
        <f>J16/1000</f>
        <v>#DIV/0!</v>
      </c>
      <c r="L16" s="6"/>
      <c r="M16" s="6"/>
      <c r="N16" s="6"/>
    </row>
    <row r="17" spans="1:17" x14ac:dyDescent="0.2">
      <c r="B17" t="s">
        <v>42</v>
      </c>
      <c r="C17" s="23"/>
      <c r="D17" s="24">
        <f t="shared" si="0"/>
        <v>0</v>
      </c>
      <c r="E17" s="14">
        <f t="shared" si="1"/>
        <v>0</v>
      </c>
      <c r="F17" s="2">
        <f>E17/60</f>
        <v>0</v>
      </c>
      <c r="G17" s="2">
        <f>F17*6076.18</f>
        <v>0</v>
      </c>
      <c r="H17" s="1" t="e">
        <f>1000/D17</f>
        <v>#DIV/0!</v>
      </c>
      <c r="I17" s="2" t="e">
        <f>H17*F17</f>
        <v>#DIV/0!</v>
      </c>
      <c r="J17" s="2" t="e">
        <f>I17*6076.18</f>
        <v>#DIV/0!</v>
      </c>
      <c r="K17" s="7" t="e">
        <f>J17/1000</f>
        <v>#DIV/0!</v>
      </c>
      <c r="L17" s="6"/>
      <c r="M17" s="6"/>
      <c r="N17" s="6"/>
    </row>
    <row r="18" spans="1:17" x14ac:dyDescent="0.2">
      <c r="B18" t="s">
        <v>41</v>
      </c>
      <c r="C18" s="23"/>
      <c r="D18" s="24">
        <f t="shared" si="0"/>
        <v>0</v>
      </c>
      <c r="E18" s="14">
        <f t="shared" si="1"/>
        <v>0</v>
      </c>
      <c r="F18" s="2">
        <f>E18/60</f>
        <v>0</v>
      </c>
      <c r="G18" s="2">
        <f>F18*6076.18</f>
        <v>0</v>
      </c>
      <c r="H18" s="1" t="e">
        <f>1000/D18</f>
        <v>#DIV/0!</v>
      </c>
      <c r="I18" s="2" t="e">
        <f>H18*F18</f>
        <v>#DIV/0!</v>
      </c>
      <c r="J18" s="2" t="e">
        <f>I18*6076.18</f>
        <v>#DIV/0!</v>
      </c>
      <c r="K18" s="7" t="e">
        <f>J18/1000</f>
        <v>#DIV/0!</v>
      </c>
    </row>
    <row r="20" spans="1:17" x14ac:dyDescent="0.2">
      <c r="B20" s="6" t="s">
        <v>25</v>
      </c>
      <c r="D20" s="6" t="s">
        <v>45</v>
      </c>
      <c r="E20" s="6" t="s">
        <v>46</v>
      </c>
    </row>
    <row r="21" spans="1:17" x14ac:dyDescent="0.2">
      <c r="C21" s="6"/>
      <c r="D21" s="6" t="s">
        <v>10</v>
      </c>
      <c r="E21" s="6" t="s">
        <v>36</v>
      </c>
      <c r="F21" t="s">
        <v>14</v>
      </c>
      <c r="G21" t="s">
        <v>21</v>
      </c>
      <c r="H21" t="s">
        <v>13</v>
      </c>
      <c r="I21" t="s">
        <v>16</v>
      </c>
      <c r="J21" t="s">
        <v>17</v>
      </c>
      <c r="K21" s="6" t="s">
        <v>18</v>
      </c>
      <c r="L21" s="6"/>
      <c r="M21" s="6"/>
      <c r="N21" s="6"/>
    </row>
    <row r="22" spans="1:17" x14ac:dyDescent="0.2">
      <c r="B22">
        <v>0</v>
      </c>
      <c r="C22" s="7"/>
      <c r="D22" s="20">
        <v>950</v>
      </c>
      <c r="E22" s="7">
        <f>1.316*E14</f>
        <v>95.081000000000003</v>
      </c>
      <c r="F22" s="2">
        <f>E22/60</f>
        <v>1.5846833333333334</v>
      </c>
      <c r="G22" s="2">
        <f>F22*6076.18</f>
        <v>9628.8211763333347</v>
      </c>
      <c r="H22" s="1">
        <f>1000/D22</f>
        <v>1.0526315789473684</v>
      </c>
      <c r="I22" s="2">
        <f>H22*F22</f>
        <v>1.6680877192982457</v>
      </c>
      <c r="J22" s="2">
        <f>I22*6076.18</f>
        <v>10135.601238245616</v>
      </c>
      <c r="K22" s="7">
        <f>J22/1000</f>
        <v>10.135601238245616</v>
      </c>
      <c r="L22" s="7"/>
      <c r="M22" s="6"/>
      <c r="N22" s="8"/>
    </row>
    <row r="23" spans="1:17" x14ac:dyDescent="0.2">
      <c r="B23" t="s">
        <v>40</v>
      </c>
      <c r="C23" s="7"/>
      <c r="D23" s="21">
        <v>0</v>
      </c>
      <c r="E23" s="2">
        <f>1.316*E15</f>
        <v>0</v>
      </c>
      <c r="F23" s="2">
        <f>E23/60</f>
        <v>0</v>
      </c>
      <c r="G23" s="2">
        <f>F23*6076.18</f>
        <v>0</v>
      </c>
      <c r="H23" s="1" t="e">
        <f>1000/D23</f>
        <v>#DIV/0!</v>
      </c>
      <c r="I23" s="2" t="e">
        <f>H23*F23</f>
        <v>#DIV/0!</v>
      </c>
      <c r="J23" s="2" t="e">
        <f>I23*6076.18</f>
        <v>#DIV/0!</v>
      </c>
      <c r="K23" s="7" t="e">
        <f>J23/1000</f>
        <v>#DIV/0!</v>
      </c>
      <c r="L23" s="8" t="e">
        <f>(K23-K22)/K22</f>
        <v>#DIV/0!</v>
      </c>
      <c r="M23" s="6"/>
      <c r="N23" s="8"/>
    </row>
    <row r="24" spans="1:17" x14ac:dyDescent="0.2">
      <c r="B24" t="s">
        <v>43</v>
      </c>
      <c r="C24" s="7"/>
      <c r="D24" s="21">
        <v>0</v>
      </c>
      <c r="E24" s="2">
        <f t="shared" ref="E24:E26" si="2">1.316*E16</f>
        <v>0</v>
      </c>
      <c r="F24" s="2">
        <f t="shared" ref="F24:F26" si="3">E24/60</f>
        <v>0</v>
      </c>
      <c r="G24" s="2">
        <f t="shared" ref="G24:G26" si="4">F24*6076.18</f>
        <v>0</v>
      </c>
      <c r="H24" s="1" t="e">
        <f t="shared" ref="H24:H26" si="5">1000/D24</f>
        <v>#DIV/0!</v>
      </c>
      <c r="I24" s="2" t="e">
        <f t="shared" ref="I24:I26" si="6">H24*F24</f>
        <v>#DIV/0!</v>
      </c>
      <c r="J24" s="2" t="e">
        <f t="shared" ref="J24:J26" si="7">I24*6076.18</f>
        <v>#DIV/0!</v>
      </c>
      <c r="K24" s="7" t="e">
        <f t="shared" ref="K24:K26" si="8">J24/1000</f>
        <v>#DIV/0!</v>
      </c>
    </row>
    <row r="25" spans="1:17" x14ac:dyDescent="0.2">
      <c r="B25" t="s">
        <v>42</v>
      </c>
      <c r="C25" s="7"/>
      <c r="D25" s="21">
        <v>0</v>
      </c>
      <c r="E25" s="2">
        <f t="shared" si="2"/>
        <v>0</v>
      </c>
      <c r="F25" s="2">
        <f t="shared" si="3"/>
        <v>0</v>
      </c>
      <c r="G25" s="2">
        <f t="shared" si="4"/>
        <v>0</v>
      </c>
      <c r="H25" s="1" t="e">
        <f t="shared" si="5"/>
        <v>#DIV/0!</v>
      </c>
      <c r="I25" s="2" t="e">
        <f t="shared" si="6"/>
        <v>#DIV/0!</v>
      </c>
      <c r="J25" s="2" t="e">
        <f t="shared" si="7"/>
        <v>#DIV/0!</v>
      </c>
      <c r="K25" s="7" t="e">
        <f t="shared" si="8"/>
        <v>#DIV/0!</v>
      </c>
    </row>
    <row r="26" spans="1:17" x14ac:dyDescent="0.2">
      <c r="B26" t="s">
        <v>41</v>
      </c>
      <c r="C26" s="7"/>
      <c r="D26" s="22">
        <v>0</v>
      </c>
      <c r="E26" s="2">
        <f t="shared" si="2"/>
        <v>0</v>
      </c>
      <c r="F26" s="2">
        <f t="shared" si="3"/>
        <v>0</v>
      </c>
      <c r="G26" s="2">
        <f t="shared" si="4"/>
        <v>0</v>
      </c>
      <c r="H26" s="1" t="e">
        <f t="shared" si="5"/>
        <v>#DIV/0!</v>
      </c>
      <c r="I26" s="2" t="e">
        <f t="shared" si="6"/>
        <v>#DIV/0!</v>
      </c>
      <c r="J26" s="2" t="e">
        <f t="shared" si="7"/>
        <v>#DIV/0!</v>
      </c>
      <c r="K26" s="7" t="e">
        <f t="shared" si="8"/>
        <v>#DIV/0!</v>
      </c>
      <c r="P26" s="4"/>
      <c r="Q26" s="5"/>
    </row>
    <row r="27" spans="1:17" x14ac:dyDescent="0.2">
      <c r="P27" s="4"/>
      <c r="Q27" s="5"/>
    </row>
    <row r="28" spans="1:17" x14ac:dyDescent="0.2">
      <c r="D28" s="6" t="s">
        <v>44</v>
      </c>
    </row>
    <row r="30" spans="1:17" x14ac:dyDescent="0.2">
      <c r="A30" t="s">
        <v>30</v>
      </c>
      <c r="C30" s="27"/>
      <c r="D30" s="27" t="s">
        <v>10</v>
      </c>
      <c r="E30" s="27" t="s">
        <v>36</v>
      </c>
      <c r="F30" s="28" t="s">
        <v>14</v>
      </c>
      <c r="G30" s="28" t="s">
        <v>21</v>
      </c>
      <c r="H30" s="28" t="s">
        <v>13</v>
      </c>
      <c r="I30" s="28" t="s">
        <v>16</v>
      </c>
      <c r="J30" s="28" t="s">
        <v>17</v>
      </c>
      <c r="K30" s="27" t="s">
        <v>18</v>
      </c>
      <c r="L30" s="28" t="s">
        <v>37</v>
      </c>
    </row>
    <row r="31" spans="1:17" x14ac:dyDescent="0.2">
      <c r="A31" t="s">
        <v>38</v>
      </c>
      <c r="B31" t="s">
        <v>31</v>
      </c>
      <c r="D31">
        <v>1090</v>
      </c>
      <c r="E31">
        <v>110</v>
      </c>
      <c r="F31" s="2">
        <f>E31/60</f>
        <v>1.8333333333333333</v>
      </c>
      <c r="G31" s="2">
        <f>F31*6076.18</f>
        <v>11139.663333333334</v>
      </c>
      <c r="H31" s="1">
        <f>1000/D31</f>
        <v>0.91743119266055051</v>
      </c>
      <c r="I31" s="2">
        <f>H31*F31</f>
        <v>1.6819571865443426</v>
      </c>
      <c r="J31" s="2">
        <f>I31*6076.18</f>
        <v>10219.874617737003</v>
      </c>
      <c r="K31" s="7">
        <f>J31/1000</f>
        <v>10.219874617737004</v>
      </c>
      <c r="L31">
        <v>10.199999999999999</v>
      </c>
    </row>
    <row r="32" spans="1:17" x14ac:dyDescent="0.2">
      <c r="A32" t="s">
        <v>39</v>
      </c>
    </row>
    <row r="33" spans="3:17" x14ac:dyDescent="0.2">
      <c r="C33" s="2"/>
      <c r="H33" s="2"/>
      <c r="I33" s="2"/>
      <c r="J33" s="1"/>
      <c r="K33" s="2"/>
      <c r="L33" s="2"/>
      <c r="M33" s="2"/>
      <c r="N33" s="9"/>
    </row>
    <row r="34" spans="3:17" x14ac:dyDescent="0.2">
      <c r="H34" s="2"/>
      <c r="I34" s="2"/>
    </row>
    <row r="36" spans="3:17" x14ac:dyDescent="0.2">
      <c r="H36" s="1"/>
    </row>
    <row r="37" spans="3:17" x14ac:dyDescent="0.2">
      <c r="H37" s="1"/>
      <c r="Q37" s="3"/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Speed in MPH</vt:lpstr>
      <vt:lpstr>Speed in Knots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Perdue</dc:creator>
  <cp:lastModifiedBy>Scott Perdue</cp:lastModifiedBy>
  <dcterms:created xsi:type="dcterms:W3CDTF">2019-12-08T17:42:35Z</dcterms:created>
  <dcterms:modified xsi:type="dcterms:W3CDTF">2019-12-10T23:19:55Z</dcterms:modified>
</cp:coreProperties>
</file>